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ate1904="1"/>
  <mc:AlternateContent xmlns:mc="http://schemas.openxmlformats.org/markup-compatibility/2006">
    <mc:Choice Requires="x15">
      <x15ac:absPath xmlns:x15ac="http://schemas.microsoft.com/office/spreadsheetml/2010/11/ac" url="/Volumes/4 FMD Fitzmartin-1/SARAH EDIT DOCS/SMD docs/"/>
    </mc:Choice>
  </mc:AlternateContent>
  <xr:revisionPtr revIDLastSave="0" documentId="13_ncr:1_{9FDF40D9-D354-1146-AD62-AA8F97E0C0FB}" xr6:coauthVersionLast="31" xr6:coauthVersionMax="31" xr10:uidLastSave="{00000000-0000-0000-0000-000000000000}"/>
  <bookViews>
    <workbookView xWindow="0" yWindow="460" windowWidth="51200" windowHeight="28340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</workbook>
</file>

<file path=xl/calcChain.xml><?xml version="1.0" encoding="utf-8"?>
<calcChain xmlns="http://schemas.openxmlformats.org/spreadsheetml/2006/main">
  <c r="D11" i="1" l="1"/>
  <c r="B28" i="1"/>
  <c r="B31" i="1"/>
  <c r="B32" i="1"/>
  <c r="B33" i="1"/>
  <c r="C28" i="1"/>
  <c r="C29" i="1"/>
  <c r="C31" i="1"/>
  <c r="C33" i="1"/>
  <c r="D28" i="1"/>
  <c r="D29" i="1"/>
  <c r="D31" i="1"/>
  <c r="D33" i="1"/>
  <c r="B35" i="1"/>
  <c r="B36" i="1"/>
  <c r="C17" i="1"/>
  <c r="C16" i="1"/>
  <c r="B14" i="1"/>
  <c r="B12" i="1"/>
  <c r="B6" i="1"/>
  <c r="C12" i="1"/>
  <c r="D12" i="1"/>
  <c r="D20" i="1"/>
  <c r="D21" i="1"/>
  <c r="D22" i="1"/>
  <c r="D23" i="1"/>
  <c r="D19" i="1"/>
  <c r="D13" i="1"/>
  <c r="D10" i="1"/>
  <c r="C14" i="1"/>
  <c r="B8" i="1"/>
</calcChain>
</file>

<file path=xl/sharedStrings.xml><?xml version="1.0" encoding="utf-8"?>
<sst xmlns="http://schemas.openxmlformats.org/spreadsheetml/2006/main" count="43" uniqueCount="42">
  <si>
    <t>FY2015</t>
  </si>
  <si>
    <t>FY2016</t>
  </si>
  <si>
    <t>YoY Growth</t>
  </si>
  <si>
    <t>Number of Clients (Group)</t>
  </si>
  <si>
    <t>Mean Revenue/Client (Group)</t>
  </si>
  <si>
    <t xml:space="preserve">Topline Growth Target Tool </t>
  </si>
  <si>
    <t>Retention Rate</t>
  </si>
  <si>
    <t>Discount Rate</t>
  </si>
  <si>
    <t>(federal funds rate + 1%)</t>
  </si>
  <si>
    <t>REVENUE BY GROUP LOB</t>
  </si>
  <si>
    <t>Group Penetration Rate of Firm Client Base</t>
  </si>
  <si>
    <t>New Group Clients Acquired via Referral</t>
  </si>
  <si>
    <t>Aggregate Clients Acquired via Referral</t>
  </si>
  <si>
    <t>Annual Aggregate Expected Revenue</t>
  </si>
  <si>
    <t>FY2018</t>
  </si>
  <si>
    <t>FY2017</t>
  </si>
  <si>
    <t>XYZ Group Revenue</t>
  </si>
  <si>
    <t>Group 1</t>
  </si>
  <si>
    <t>Group 2</t>
  </si>
  <si>
    <t>Group 3</t>
  </si>
  <si>
    <t>Group 4</t>
  </si>
  <si>
    <t>Group 5</t>
  </si>
  <si>
    <t>Company/Firm Revenue</t>
  </si>
  <si>
    <t>Company/Firm Clients</t>
  </si>
  <si>
    <t>Mean Revenue/Client (Company/Firm)</t>
  </si>
  <si>
    <t>XYZ Group Share of Company/Firm Revenue</t>
  </si>
  <si>
    <t>Budget for Marketing</t>
  </si>
  <si>
    <t>Fill in your data in the yellow area</t>
  </si>
  <si>
    <t>Group*** Revenue</t>
  </si>
  <si>
    <t>Percentage of Group Revenue for Marketing</t>
  </si>
  <si>
    <t>Adjust per current and target budget %</t>
  </si>
  <si>
    <t>Annual Marketing Investment</t>
  </si>
  <si>
    <t>Projected Annual Lift in Penetration Rate</t>
  </si>
  <si>
    <t>Your budget</t>
  </si>
  <si>
    <t>Your desired lift</t>
  </si>
  <si>
    <t>Expected Revenue Per/Client (mean)</t>
  </si>
  <si>
    <t>(Based on Marketing Goal factor)</t>
  </si>
  <si>
    <t>Expected Net Present Three-Year Incremental Revenue Lift</t>
  </si>
  <si>
    <t>Three-Year Budget for Referral Marketing</t>
  </si>
  <si>
    <t>Edit for your budgeting purposes.</t>
  </si>
  <si>
    <t>***Company/Firm/LOB can all be used</t>
  </si>
  <si>
    <t>Existing Clients Acquired via 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</si>
</sst>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[Red]\-&quot;$&quot;#,##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0.0%"/>
  </numFmts>
  <fonts count="19">
    <font>
      <sz val="9"/>
      <name val="Geneva"/>
    </font>
    <font>
      <sz val="9"/>
      <name val="Geneva"/>
    </font>
    <font>
      <sz val="9"/>
      <name val="Helv"/>
    </font>
    <font>
      <sz val="8"/>
      <name val="Verdana"/>
    </font>
    <font>
      <b/>
      <u/>
      <sz val="9"/>
      <name val="Helv"/>
    </font>
    <font>
      <sz val="9"/>
      <name val="Helv"/>
    </font>
    <font>
      <sz val="12"/>
      <name val="Helv"/>
    </font>
    <font>
      <i/>
      <sz val="8"/>
      <name val="Helv"/>
    </font>
    <font>
      <b/>
      <sz val="9"/>
      <name val="Helv"/>
    </font>
    <font>
      <b/>
      <sz val="8"/>
      <name val="Helv"/>
    </font>
    <font>
      <u/>
      <sz val="9"/>
      <name val="Helv"/>
    </font>
    <font>
      <sz val="8"/>
      <name val="Helv"/>
    </font>
    <font>
      <b/>
      <sz val="16"/>
      <name val="Helv"/>
    </font>
    <font>
      <sz val="9"/>
      <color theme="1" tint="0.249977111117893"/>
      <name val="Helv"/>
    </font>
    <font>
      <u/>
      <sz val="9"/>
      <color theme="1" tint="0.249977111117893"/>
      <name val="Helv"/>
    </font>
    <font>
      <i/>
      <sz val="8"/>
      <color theme="0" tint="-0.499984740745262"/>
      <name val="Helv"/>
    </font>
    <font>
      <sz val="9"/>
      <color theme="0" tint="-0.499984740745262"/>
      <name val="Helv"/>
    </font>
    <font>
      <sz val="9"/>
      <color theme="1"/>
      <name val="Helv"/>
    </font>
    <font>
      <b/>
      <sz val="9"/>
      <color theme="0"/>
      <name val="Helv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49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49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3" borderId="0" xfId="0" applyFont="1" applyFill="1" applyAlignment="1">
      <alignment horizontal="center" vertical="center"/>
    </xf>
    <xf numFmtId="0" fontId="13" fillId="2" borderId="0" xfId="0" applyFont="1" applyFill="1"/>
    <xf numFmtId="9" fontId="5" fillId="0" borderId="0" xfId="1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167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14" fillId="2" borderId="0" xfId="0" applyFont="1" applyFill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/>
    </xf>
    <xf numFmtId="0" fontId="5" fillId="4" borderId="0" xfId="0" applyFont="1" applyFill="1" applyAlignment="1"/>
    <xf numFmtId="0" fontId="6" fillId="4" borderId="0" xfId="0" applyFont="1" applyFill="1" applyAlignment="1">
      <alignment vertical="center"/>
    </xf>
    <xf numFmtId="0" fontId="5" fillId="2" borderId="0" xfId="0" applyFont="1" applyFill="1" applyAlignment="1">
      <alignment horizontal="right" vertical="top"/>
    </xf>
    <xf numFmtId="9" fontId="5" fillId="0" borderId="0" xfId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5" fillId="2" borderId="0" xfId="0" applyFont="1" applyFill="1"/>
    <xf numFmtId="0" fontId="5" fillId="5" borderId="0" xfId="0" applyFont="1" applyFill="1"/>
    <xf numFmtId="0" fontId="8" fillId="5" borderId="0" xfId="0" applyFont="1" applyFill="1" applyAlignment="1">
      <alignment horizontal="right" vertical="center"/>
    </xf>
    <xf numFmtId="0" fontId="8" fillId="5" borderId="0" xfId="0" applyFont="1" applyFill="1" applyAlignment="1">
      <alignment vertical="center"/>
    </xf>
    <xf numFmtId="164" fontId="17" fillId="6" borderId="0" xfId="0" applyNumberFormat="1" applyFont="1" applyFill="1" applyAlignment="1">
      <alignment horizontal="right"/>
    </xf>
    <xf numFmtId="167" fontId="5" fillId="6" borderId="0" xfId="0" applyNumberFormat="1" applyFont="1" applyFill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9" fontId="17" fillId="6" borderId="0" xfId="0" applyNumberFormat="1" applyFont="1" applyFill="1" applyBorder="1" applyAlignment="1">
      <alignment horizontal="right"/>
    </xf>
    <xf numFmtId="167" fontId="5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1" fontId="5" fillId="6" borderId="0" xfId="1" applyNumberFormat="1" applyFont="1" applyFill="1" applyBorder="1" applyAlignment="1">
      <alignment horizontal="right"/>
    </xf>
    <xf numFmtId="0" fontId="5" fillId="0" borderId="0" xfId="0" applyFont="1" applyBorder="1"/>
    <xf numFmtId="0" fontId="7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 vertical="top"/>
    </xf>
    <xf numFmtId="0" fontId="13" fillId="2" borderId="0" xfId="0" applyFont="1" applyFill="1" applyAlignment="1">
      <alignment horizontal="right" vertical="top"/>
    </xf>
    <xf numFmtId="9" fontId="5" fillId="0" borderId="0" xfId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68" fontId="17" fillId="6" borderId="0" xfId="0" applyNumberFormat="1" applyFont="1" applyFill="1" applyAlignment="1">
      <alignment horizontal="right" vertical="top"/>
    </xf>
    <xf numFmtId="167" fontId="7" fillId="0" borderId="0" xfId="0" applyNumberFormat="1" applyFont="1" applyAlignment="1">
      <alignment horizontal="left" vertical="top"/>
    </xf>
    <xf numFmtId="167" fontId="5" fillId="0" borderId="0" xfId="0" applyNumberFormat="1" applyFont="1" applyAlignment="1">
      <alignment horizontal="center" vertical="top"/>
    </xf>
    <xf numFmtId="0" fontId="11" fillId="5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8" fillId="7" borderId="0" xfId="0" applyFont="1" applyFill="1" applyBorder="1" applyAlignment="1">
      <alignment horizontal="right" vertical="center" wrapText="1"/>
    </xf>
    <xf numFmtId="164" fontId="18" fillId="7" borderId="0" xfId="0" applyNumberFormat="1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right" vertical="center"/>
    </xf>
    <xf numFmtId="167" fontId="18" fillId="8" borderId="0" xfId="0" applyNumberFormat="1" applyFont="1" applyFill="1" applyBorder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7" fillId="11" borderId="0" xfId="0" applyFont="1" applyFill="1" applyAlignment="1"/>
    <xf numFmtId="0" fontId="2" fillId="2" borderId="0" xfId="0" applyFont="1" applyFill="1" applyAlignment="1">
      <alignment horizontal="right"/>
    </xf>
    <xf numFmtId="0" fontId="12" fillId="0" borderId="0" xfId="0" applyFont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</xdr:colOff>
      <xdr:row>0</xdr:row>
      <xdr:rowOff>0</xdr:rowOff>
    </xdr:from>
    <xdr:to>
      <xdr:col>3</xdr:col>
      <xdr:colOff>787400</xdr:colOff>
      <xdr:row>3</xdr:row>
      <xdr:rowOff>114300</xdr:rowOff>
    </xdr:to>
    <xdr:pic>
      <xdr:nvPicPr>
        <xdr:cNvPr id="1068" name="Picture 1">
          <a:extLst>
            <a:ext uri="{FF2B5EF4-FFF2-40B4-BE49-F238E27FC236}">
              <a16:creationId xmlns:a16="http://schemas.microsoft.com/office/drawing/2014/main" id="{58CF0BD5-521C-9F4D-9F25-7AC6C01E6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180" zoomScaleNormal="180" workbookViewId="0">
      <selection activeCell="I15" sqref="I15"/>
    </sheetView>
  </sheetViews>
  <sheetFormatPr baseColWidth="10" defaultRowHeight="12"/>
  <cols>
    <col min="1" max="1" width="32.1640625" style="1" customWidth="1"/>
    <col min="2" max="2" width="18.5" style="1" customWidth="1"/>
    <col min="3" max="3" width="18.5" style="2" customWidth="1"/>
    <col min="4" max="4" width="11.83203125" style="1" customWidth="1"/>
    <col min="5" max="5" width="18.5" style="1" customWidth="1"/>
    <col min="6" max="6" width="13.6640625" style="1" customWidth="1"/>
    <col min="7" max="16384" width="10.83203125" style="1"/>
  </cols>
  <sheetData>
    <row r="1" spans="1:6" ht="12" customHeight="1">
      <c r="A1" s="65" t="s">
        <v>5</v>
      </c>
      <c r="B1" s="65"/>
      <c r="C1" s="65"/>
      <c r="D1" s="62"/>
    </row>
    <row r="2" spans="1:6" ht="14" customHeight="1">
      <c r="A2" s="65"/>
      <c r="B2" s="65"/>
      <c r="C2" s="65"/>
      <c r="D2" s="62"/>
    </row>
    <row r="3" spans="1:6" ht="13" customHeight="1">
      <c r="A3" s="65"/>
      <c r="B3" s="65"/>
      <c r="C3" s="65"/>
      <c r="D3" s="62"/>
    </row>
    <row r="4" spans="1:6" ht="11" customHeight="1">
      <c r="A4" s="66" t="s">
        <v>27</v>
      </c>
      <c r="B4" s="66"/>
      <c r="C4" s="66"/>
      <c r="D4" s="63"/>
    </row>
    <row r="5" spans="1:6" ht="12" customHeight="1">
      <c r="A5" s="23"/>
      <c r="B5" s="24"/>
      <c r="C5" s="24"/>
      <c r="D5" s="24"/>
    </row>
    <row r="6" spans="1:6" ht="18" customHeight="1">
      <c r="A6" s="64" t="s">
        <v>28</v>
      </c>
      <c r="B6" s="40">
        <f>C13</f>
        <v>13141899</v>
      </c>
      <c r="C6" s="68"/>
      <c r="D6" s="68"/>
    </row>
    <row r="7" spans="1:6">
      <c r="A7" s="64" t="s">
        <v>29</v>
      </c>
      <c r="B7" s="41">
        <v>0.08</v>
      </c>
      <c r="C7" s="46" t="s">
        <v>30</v>
      </c>
      <c r="D7" s="45"/>
    </row>
    <row r="8" spans="1:6" ht="21" customHeight="1">
      <c r="A8" s="25" t="s">
        <v>26</v>
      </c>
      <c r="B8" s="47">
        <f>SUM(B6*B7)</f>
        <v>1051351.92</v>
      </c>
      <c r="C8" s="67"/>
      <c r="D8" s="67"/>
    </row>
    <row r="9" spans="1:6" ht="24" customHeight="1">
      <c r="A9" s="37"/>
      <c r="B9" s="10" t="s">
        <v>15</v>
      </c>
      <c r="C9" s="10" t="s">
        <v>14</v>
      </c>
      <c r="D9" s="10" t="s">
        <v>2</v>
      </c>
      <c r="F9" s="3"/>
    </row>
    <row r="10" spans="1:6" ht="22" customHeight="1">
      <c r="A10" s="14" t="s">
        <v>22</v>
      </c>
      <c r="B10" s="42">
        <v>126242277</v>
      </c>
      <c r="C10" s="42">
        <v>132518488</v>
      </c>
      <c r="D10" s="26">
        <f>(C10-B10)/B10</f>
        <v>4.9715603592923152E-2</v>
      </c>
      <c r="F10" s="3"/>
    </row>
    <row r="11" spans="1:6">
      <c r="A11" s="14" t="s">
        <v>23</v>
      </c>
      <c r="B11" s="43">
        <v>10569</v>
      </c>
      <c r="C11" s="43">
        <v>10700</v>
      </c>
      <c r="D11" s="26">
        <f>(C11-B11)/B11</f>
        <v>1.2394739332008705E-2</v>
      </c>
      <c r="F11" s="3"/>
    </row>
    <row r="12" spans="1:6">
      <c r="A12" s="14" t="s">
        <v>24</v>
      </c>
      <c r="B12" s="27">
        <f>B10/B11</f>
        <v>11944.581038887312</v>
      </c>
      <c r="C12" s="28">
        <f>C10/C11</f>
        <v>12384.905420560748</v>
      </c>
      <c r="D12" s="26">
        <f>(C12-B12)/B12</f>
        <v>3.6863945268561196E-2</v>
      </c>
      <c r="F12" s="3"/>
    </row>
    <row r="13" spans="1:6">
      <c r="A13" s="14" t="s">
        <v>16</v>
      </c>
      <c r="B13" s="42">
        <v>12606121</v>
      </c>
      <c r="C13" s="42">
        <v>13141899</v>
      </c>
      <c r="D13" s="26">
        <f>(C13-B13)/B13</f>
        <v>4.2501416573742234E-2</v>
      </c>
    </row>
    <row r="14" spans="1:6">
      <c r="A14" s="14" t="s">
        <v>25</v>
      </c>
      <c r="B14" s="26">
        <f>B13/B10</f>
        <v>9.9856571820231027E-2</v>
      </c>
      <c r="C14" s="26">
        <f>C13/C10</f>
        <v>9.9170305957610991E-2</v>
      </c>
      <c r="D14" s="29"/>
      <c r="F14" s="6"/>
    </row>
    <row r="15" spans="1:6">
      <c r="A15" s="14" t="s">
        <v>3</v>
      </c>
      <c r="B15" s="26"/>
      <c r="C15" s="44">
        <v>681</v>
      </c>
      <c r="D15" s="29"/>
      <c r="F15" s="6"/>
    </row>
    <row r="16" spans="1:6">
      <c r="A16" s="14" t="s">
        <v>4</v>
      </c>
      <c r="B16" s="26"/>
      <c r="C16" s="30">
        <f>C13/C15</f>
        <v>19297.942731277533</v>
      </c>
      <c r="D16" s="29"/>
    </row>
    <row r="17" spans="1:6" ht="22" customHeight="1">
      <c r="A17" s="48" t="s">
        <v>10</v>
      </c>
      <c r="B17" s="49"/>
      <c r="C17" s="49">
        <f>C15/C11</f>
        <v>6.3644859813084112E-2</v>
      </c>
      <c r="D17" s="50"/>
    </row>
    <row r="18" spans="1:6" ht="21" customHeight="1">
      <c r="A18" s="36" t="s">
        <v>9</v>
      </c>
      <c r="B18" s="10" t="s">
        <v>0</v>
      </c>
      <c r="C18" s="10" t="s">
        <v>1</v>
      </c>
      <c r="D18" s="10" t="s">
        <v>2</v>
      </c>
    </row>
    <row r="19" spans="1:6" ht="17" customHeight="1">
      <c r="A19" s="14" t="s">
        <v>17</v>
      </c>
      <c r="B19" s="39">
        <v>74664</v>
      </c>
      <c r="C19" s="39">
        <v>37225</v>
      </c>
      <c r="D19" s="12">
        <f>(C19-B19)/B19</f>
        <v>-0.50143308689596056</v>
      </c>
    </row>
    <row r="20" spans="1:6">
      <c r="A20" s="14" t="s">
        <v>18</v>
      </c>
      <c r="B20" s="39">
        <v>2653163</v>
      </c>
      <c r="C20" s="39">
        <v>3657744</v>
      </c>
      <c r="D20" s="12">
        <f>(C20-B20)/B20</f>
        <v>0.37863523650827335</v>
      </c>
    </row>
    <row r="21" spans="1:6">
      <c r="A21" s="14" t="s">
        <v>19</v>
      </c>
      <c r="B21" s="39">
        <v>6163452</v>
      </c>
      <c r="C21" s="39">
        <v>5517209</v>
      </c>
      <c r="D21" s="12">
        <f>(C21-B21)/B21</f>
        <v>-0.10485082061156638</v>
      </c>
    </row>
    <row r="22" spans="1:6">
      <c r="A22" s="14" t="s">
        <v>20</v>
      </c>
      <c r="B22" s="39">
        <v>3476786</v>
      </c>
      <c r="C22" s="39">
        <v>3200631</v>
      </c>
      <c r="D22" s="12">
        <f>(C22-B22)/B22</f>
        <v>-7.9428242060339632E-2</v>
      </c>
    </row>
    <row r="23" spans="1:6">
      <c r="A23" s="14" t="s">
        <v>21</v>
      </c>
      <c r="B23" s="39">
        <v>238056</v>
      </c>
      <c r="C23" s="39">
        <v>729091</v>
      </c>
      <c r="D23" s="12">
        <f>(C23-B23)/B23</f>
        <v>2.0626869308061968</v>
      </c>
    </row>
    <row r="24" spans="1:6">
      <c r="A24" s="11"/>
      <c r="B24" s="9"/>
      <c r="C24" s="15"/>
      <c r="D24" s="15"/>
    </row>
    <row r="25" spans="1:6">
      <c r="A25" s="14" t="s">
        <v>31</v>
      </c>
      <c r="B25" s="38">
        <v>150000</v>
      </c>
      <c r="C25" s="22" t="s">
        <v>33</v>
      </c>
      <c r="D25" s="15"/>
    </row>
    <row r="26" spans="1:6" ht="19" customHeight="1">
      <c r="A26" s="48" t="s">
        <v>32</v>
      </c>
      <c r="B26" s="51">
        <v>0.02</v>
      </c>
      <c r="C26" s="52" t="s">
        <v>34</v>
      </c>
      <c r="D26" s="53"/>
    </row>
    <row r="27" spans="1:6" ht="26" customHeight="1">
      <c r="A27" s="35"/>
      <c r="B27" s="10">
        <v>2017</v>
      </c>
      <c r="C27" s="10">
        <v>2018</v>
      </c>
      <c r="D27" s="10">
        <v>2019</v>
      </c>
      <c r="E27" s="3"/>
      <c r="F27" s="3"/>
    </row>
    <row r="28" spans="1:6" ht="20" customHeight="1">
      <c r="A28" s="14" t="s">
        <v>11</v>
      </c>
      <c r="B28" s="16">
        <f>B26*(C11*(1+D11))</f>
        <v>216.65247421704987</v>
      </c>
      <c r="C28" s="16">
        <f>(C11*(1+D11)^2)*B26</f>
        <v>219.33782516060495</v>
      </c>
      <c r="D28" s="16">
        <f>(C11*(1+D11)^3)*B26</f>
        <v>222.05646032912034</v>
      </c>
      <c r="E28" s="5"/>
      <c r="F28" s="2"/>
    </row>
    <row r="29" spans="1:6" ht="13" customHeight="1">
      <c r="A29" s="14" t="s">
        <v>41</v>
      </c>
      <c r="B29" s="16">
        <v>0</v>
      </c>
      <c r="C29" s="16">
        <f>B28*B30</f>
        <v>108.32623710852494</v>
      </c>
      <c r="D29" s="16">
        <f>(C28*B30)+(C29*C30)</f>
        <v>180.0809667008437</v>
      </c>
      <c r="E29" s="5"/>
      <c r="F29" s="2"/>
    </row>
    <row r="30" spans="1:6">
      <c r="A30" s="14" t="s">
        <v>6</v>
      </c>
      <c r="B30" s="12">
        <v>0.5</v>
      </c>
      <c r="C30" s="12">
        <v>0.65</v>
      </c>
      <c r="D30" s="12"/>
      <c r="E30" s="2"/>
      <c r="F30" s="2"/>
    </row>
    <row r="31" spans="1:6">
      <c r="A31" s="14" t="s">
        <v>12</v>
      </c>
      <c r="B31" s="16">
        <f>B28+B29</f>
        <v>216.65247421704987</v>
      </c>
      <c r="C31" s="16">
        <f>C28+C29</f>
        <v>327.66406226912989</v>
      </c>
      <c r="D31" s="16">
        <f>D28+D29</f>
        <v>402.13742702996404</v>
      </c>
      <c r="E31" s="2"/>
      <c r="F31" s="2"/>
    </row>
    <row r="32" spans="1:6">
      <c r="A32" s="14" t="s">
        <v>35</v>
      </c>
      <c r="B32" s="13">
        <f>C13</f>
        <v>13141899</v>
      </c>
      <c r="C32" s="13"/>
      <c r="D32" s="13"/>
      <c r="E32" s="4"/>
      <c r="F32" s="2"/>
    </row>
    <row r="33" spans="1:6" ht="20" customHeight="1">
      <c r="A33" s="17" t="s">
        <v>13</v>
      </c>
      <c r="B33" s="18">
        <f>B31*$B$32</f>
        <v>2847224934.2605734</v>
      </c>
      <c r="C33" s="18">
        <f>C31*$B$32</f>
        <v>4306128012.2706156</v>
      </c>
      <c r="D33" s="18">
        <f>D31*$B$32</f>
        <v>5284849450.1476574</v>
      </c>
      <c r="E33" s="7"/>
      <c r="F33" s="2"/>
    </row>
    <row r="34" spans="1:6" ht="15" customHeight="1">
      <c r="A34" s="54" t="s">
        <v>7</v>
      </c>
      <c r="B34" s="55">
        <v>1.7500000000000002E-2</v>
      </c>
      <c r="C34" s="56" t="s">
        <v>8</v>
      </c>
      <c r="D34" s="57"/>
      <c r="E34" s="2"/>
      <c r="F34" s="2"/>
    </row>
    <row r="35" spans="1:6" ht="34" customHeight="1">
      <c r="A35" s="58" t="s">
        <v>37</v>
      </c>
      <c r="B35" s="59">
        <f>NPV(B34, B33,C33,D33)</f>
        <v>11974364702.657885</v>
      </c>
      <c r="C35" s="69"/>
      <c r="D35" s="69"/>
      <c r="E35" s="2"/>
      <c r="F35" s="2"/>
    </row>
    <row r="36" spans="1:6" ht="27" customHeight="1">
      <c r="A36" s="60" t="s">
        <v>38</v>
      </c>
      <c r="B36" s="61">
        <f>B35*B7</f>
        <v>957949176.21263075</v>
      </c>
      <c r="C36" s="21" t="s">
        <v>36</v>
      </c>
      <c r="D36" s="8"/>
      <c r="E36" s="2"/>
      <c r="F36" s="2"/>
    </row>
    <row r="37" spans="1:6">
      <c r="A37" s="19"/>
      <c r="B37" s="20"/>
      <c r="C37" s="20"/>
      <c r="D37" s="20"/>
      <c r="E37" s="2"/>
      <c r="F37" s="2"/>
    </row>
    <row r="38" spans="1:6">
      <c r="A38" s="31" t="s">
        <v>40</v>
      </c>
      <c r="B38" s="32"/>
      <c r="C38" s="33"/>
      <c r="D38" s="32"/>
    </row>
    <row r="39" spans="1:6">
      <c r="A39" s="34" t="s">
        <v>39</v>
      </c>
      <c r="B39" s="32"/>
      <c r="C39" s="33"/>
      <c r="D39" s="32"/>
    </row>
  </sheetData>
  <mergeCells count="5">
    <mergeCell ref="A1:C3"/>
    <mergeCell ref="A4:C4"/>
    <mergeCell ref="C8:D8"/>
    <mergeCell ref="C6:D6"/>
    <mergeCell ref="C35:D35"/>
  </mergeCells>
  <phoneticPr fontId="3" type="noConversion"/>
  <pageMargins left="0.75" right="0.75" top="1" bottom="1" header="0.5" footer="0.5"/>
  <pageSetup scale="82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Fitzmartin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Deal</dc:creator>
  <cp:lastModifiedBy>Mac Logue</cp:lastModifiedBy>
  <cp:lastPrinted>2018-06-19T19:52:15Z</cp:lastPrinted>
  <dcterms:created xsi:type="dcterms:W3CDTF">2002-06-28T19:35:31Z</dcterms:created>
  <dcterms:modified xsi:type="dcterms:W3CDTF">2018-07-19T20:01:52Z</dcterms:modified>
</cp:coreProperties>
</file>